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  <sheet name="Read me" sheetId="2" state="visible" r:id="rId2"/>
    <sheet name="Costing" sheetId="3" state="visible" r:id="rId3"/>
    <sheet name="Rules" sheetId="4" state="visible" r:id="rId4"/>
    <sheet name="Settings" sheetId="5" state="visible" r:id="rId5"/>
    <sheet name="Options" sheetId="6" state="visible" r:id="rId6"/>
  </sheets>
  <definedNames>
    <definedName name="CompanyName">Settings!$B$4</definedName>
    <definedName name="CompanyAddress">Settings!$B$5</definedName>
    <definedName name="CompanyContact">Settings!$B$6</definedName>
    <definedName name="LaborRate">Settings!$B$7</definedName>
    <definedName name="OverheadPct">Settings!$B$8</definedName>
    <definedName name="TargetMargin">Settings!$B$9</definedName>
    <definedName name="MarginFloor">Settings!$B$10</definedName>
    <definedName name="MaxDiscount">Settings!$B$11</definedName>
    <definedName name="TaxPct">Settings!$B$12</definedName>
    <definedName name="ValidDays">Settings!$B$13</definedName>
    <definedName name="LeadBase">Settings!$B$14</definedName>
    <definedName name="PayTerms">Settings!$B$15</definedName>
    <definedName name="OptCode">Options!$A$5:$A$55</definedName>
    <definedName name="OptDesc">Options!$B$5:$B$55</definedName>
    <definedName name="OptCost">Options!$E$5:$E$55</definedName>
    <definedName name="OptHours">Options!$F$5:$F$55</definedName>
    <definedName name="OptLead">Options!$G$5:$G$55</definedName>
    <definedName name="QuoteNo">Quote!$F$2</definedName>
    <definedName name="QuoteDate">Quote!$F$3</definedName>
    <definedName name="Len">Quote!$C$15</definedName>
    <definedName name="Wid">Quote!$C$16</definedName>
    <definedName name="Mat">Quote!$C$17</definedName>
    <definedName name="Gauge">Quote!$C$18</definedName>
    <definedName name="Backsplash">Quote!$C$19</definedName>
    <definedName name="Shelf">Quote!$C$20</definedName>
    <definedName name="Casters">Quote!$C$21</definedName>
    <definedName name="Drawers">Quote!$C$22</definedName>
    <definedName name="Qty">Quote!$C$23</definedName>
    <definedName name="Disc">Quote!$C$24</definedName>
    <definedName name="Freight">Quote!$C$25</definedName>
    <definedName name="QuoteTotal">Quote!$F$35</definedName>
    <definedName name="UnitCost">Costing!$B$17</definedName>
    <definedName name="ListPrice">Costing!$B$18</definedName>
    <definedName name="UnitPrice">Costing!$B$20</definedName>
    <definedName name="MarginAfter">Costing!$B$21</definedName>
    <definedName name="LeadDays">Costing!$B$22</definedName>
    <definedName name="Description">Costing!$B$24</definedName>
    <definedName name="QuoteStatus">Rules!$B$14</definedName>
    <definedName name="_xlnm.Print_Area" localSheetId="0">'Quote'!$A$1:$F$45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yyyy-mm-dd"/>
  </numFmts>
  <fonts count="13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color rgb="00888888"/>
      <sz val="9"/>
    </font>
    <font>
      <b val="1"/>
      <color rgb="00FFFFFF"/>
    </font>
    <font>
      <b val="1"/>
      <sz val="16"/>
    </font>
    <font>
      <color rgb="00555555"/>
    </font>
    <font>
      <b val="1"/>
      <color rgb="00B0681F"/>
      <sz val="16"/>
    </font>
    <font>
      <b val="1"/>
    </font>
    <font>
      <i val="1"/>
      <color rgb="00666666"/>
      <sz val="9"/>
    </font>
    <font>
      <color rgb="00999999"/>
      <sz val="8"/>
    </font>
    <font>
      <i val="1"/>
      <color rgb="00777777"/>
    </font>
    <font>
      <b val="1"/>
      <color rgb="00B0681F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111111"/>
      </patternFill>
    </fill>
  </fills>
  <borders count="4">
    <border>
      <left/>
      <right/>
      <top/>
      <bottom/>
      <diagonal/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D8D8D8"/>
      </bottom>
    </border>
    <border>
      <bottom style="thin">
        <color rgb="00D8D8D8"/>
      </bottom>
    </border>
    <border>
      <top style="medium">
        <color rgb="0011111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2" borderId="1" applyAlignment="1" pivotButton="0" quotePrefix="0" xfId="0">
      <alignment horizontal="left"/>
    </xf>
    <xf numFmtId="1" fontId="0" fillId="2" borderId="1" applyAlignment="1" pivotButton="0" quotePrefix="0" xfId="0">
      <alignment horizontal="left"/>
    </xf>
    <xf numFmtId="165" fontId="0" fillId="2" borderId="1" applyAlignment="1" pivotButton="0" quotePrefix="0" xfId="0">
      <alignment horizontal="left"/>
    </xf>
    <xf numFmtId="164" fontId="0" fillId="2" borderId="1" applyAlignment="1" pivotButton="0" quotePrefix="0" xfId="0">
      <alignment horizontal="left"/>
    </xf>
    <xf numFmtId="0" fontId="4" fillId="3" borderId="0" applyAlignment="1" pivotButton="0" quotePrefix="0" xfId="0">
      <alignment vertical="center"/>
    </xf>
    <xf numFmtId="0" fontId="0" fillId="0" borderId="2" pivotButton="0" quotePrefix="0" xfId="0"/>
    <xf numFmtId="0" fontId="0" fillId="0" borderId="2" applyAlignment="1" pivotButton="0" quotePrefix="0" xfId="0">
      <alignment vertical="top" wrapText="1"/>
    </xf>
    <xf numFmtId="164" fontId="0" fillId="0" borderId="2" pivotButton="0" quotePrefix="0" xfId="0"/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0" fontId="8" fillId="0" borderId="0" applyAlignment="1" pivotButton="0" quotePrefix="0" xfId="0">
      <alignment horizontal="right"/>
    </xf>
    <xf numFmtId="164" fontId="8" fillId="0" borderId="3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2" fontId="0" fillId="0" borderId="1" pivotButton="0" quotePrefix="0" xfId="0"/>
    <xf numFmtId="164" fontId="0" fillId="0" borderId="1" pivotButton="0" quotePrefix="0" xfId="0"/>
    <xf numFmtId="164" fontId="8" fillId="0" borderId="1" pivotButton="0" quotePrefix="0" xfId="0"/>
    <xf numFmtId="0" fontId="3" fillId="0" borderId="0" pivotButton="0" quotePrefix="0" xfId="0"/>
    <xf numFmtId="165" fontId="0" fillId="0" borderId="1" pivotButton="0" quotePrefix="0" xfId="0"/>
    <xf numFmtId="1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" fontId="0" fillId="2" borderId="1" pivotButton="0" quotePrefix="0" xfId="0"/>
  </cellXfs>
  <cellStyles count="1">
    <cellStyle name="Normal" xfId="0" builtinId="0" hidden="0"/>
  </cellStyles>
  <dxfs count="3">
    <dxf>
      <font>
        <b val="1"/>
        <color rgb="001A7F37"/>
      </font>
      <fill>
        <patternFill patternType="solid">
          <fgColor rgb="00E6F4EA"/>
        </patternFill>
      </fill>
    </dxf>
    <dxf>
      <font>
        <b val="1"/>
        <color rgb="00B42318"/>
      </font>
      <fill>
        <patternFill patternType="solid">
          <fgColor rgb="00FDECEA"/>
        </patternFill>
      </fill>
    </dxf>
    <dxf>
      <font>
        <b val="1"/>
        <color rgb="008F5A00"/>
      </font>
      <fill>
        <patternFill patternType="solid">
          <fgColor rgb="00FFF4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F4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30" customWidth="1" min="3" max="3"/>
    <col width="10" customWidth="1" min="4" max="4"/>
    <col width="15" customWidth="1" min="5" max="5"/>
    <col width="16" customWidth="1" min="6" max="6"/>
  </cols>
  <sheetData>
    <row r="1">
      <c r="B1" s="1">
        <f>CompanyName</f>
        <v/>
      </c>
      <c r="E1" s="2" t="inlineStr">
        <is>
          <t>QUOTATION</t>
        </is>
      </c>
    </row>
    <row r="2">
      <c r="B2" s="3">
        <f>CompanyAddress</f>
        <v/>
      </c>
      <c r="E2" s="3" t="inlineStr">
        <is>
          <t>Quote number</t>
        </is>
      </c>
      <c r="F2" s="4" t="inlineStr">
        <is>
          <t>Q-1001</t>
        </is>
      </c>
    </row>
    <row r="3">
      <c r="B3" s="3">
        <f>CompanyContact</f>
        <v/>
      </c>
      <c r="E3" s="3" t="inlineStr">
        <is>
          <t>Date</t>
        </is>
      </c>
      <c r="F3" s="5">
        <f>DATE(2026,10,9)</f>
        <v/>
      </c>
    </row>
    <row r="4">
      <c r="E4" s="3" t="inlineStr">
        <is>
          <t>Valid until</t>
        </is>
      </c>
      <c r="F4" s="6">
        <f>QuoteDate+ValidDays</f>
        <v/>
      </c>
    </row>
    <row r="5">
      <c r="E5" s="3" t="inlineStr">
        <is>
          <t>Prepared by</t>
        </is>
      </c>
      <c r="F5" s="4" t="inlineStr">
        <is>
          <t>Your name</t>
        </is>
      </c>
    </row>
    <row r="7">
      <c r="B7" s="7" t="inlineStr">
        <is>
          <t>Customer</t>
        </is>
      </c>
    </row>
    <row r="8">
      <c r="B8" s="3" t="inlineStr">
        <is>
          <t>Company</t>
        </is>
      </c>
      <c r="C8" s="4" t="inlineStr">
        <is>
          <t>Customer company</t>
        </is>
      </c>
    </row>
    <row r="9">
      <c r="B9" s="3" t="inlineStr">
        <is>
          <t>Contact</t>
        </is>
      </c>
      <c r="C9" s="4" t="inlineStr">
        <is>
          <t>Contact name</t>
        </is>
      </c>
    </row>
    <row r="10">
      <c r="B10" s="3" t="inlineStr">
        <is>
          <t>Email</t>
        </is>
      </c>
      <c r="C10" s="4" t="inlineStr">
        <is>
          <t>contact@customer.com</t>
        </is>
      </c>
    </row>
    <row r="11">
      <c r="B11" s="3" t="inlineStr">
        <is>
          <t>Project or reference</t>
        </is>
      </c>
      <c r="C11" s="4" t="inlineStr">
        <is>
          <t>Line 3 washdown area</t>
        </is>
      </c>
    </row>
    <row r="13">
      <c r="B13" s="7" t="inlineStr">
        <is>
          <t>Configure</t>
        </is>
      </c>
      <c r="C13" s="8" t="inlineStr">
        <is>
          <t>Yellow cells are inputs. Pick from the lists; the price updates.</t>
        </is>
      </c>
    </row>
    <row r="14">
      <c r="B14" t="inlineStr">
        <is>
          <t>Product</t>
        </is>
      </c>
      <c r="C14" s="9" t="inlineStr">
        <is>
          <t>Stainless work table</t>
        </is>
      </c>
    </row>
    <row r="15">
      <c r="B15" t="inlineStr">
        <is>
          <t>Length, in</t>
        </is>
      </c>
      <c r="C15" s="10" t="n">
        <v>72</v>
      </c>
    </row>
    <row r="16">
      <c r="B16" t="inlineStr">
        <is>
          <t>Width, in</t>
        </is>
      </c>
      <c r="C16" s="10" t="n">
        <v>30</v>
      </c>
    </row>
    <row r="17">
      <c r="B17" t="inlineStr">
        <is>
          <t>Material</t>
        </is>
      </c>
      <c r="C17" s="9" t="inlineStr">
        <is>
          <t>304</t>
        </is>
      </c>
    </row>
    <row r="18">
      <c r="B18" t="inlineStr">
        <is>
          <t>Top gauge</t>
        </is>
      </c>
      <c r="C18" s="9" t="inlineStr">
        <is>
          <t>14</t>
        </is>
      </c>
    </row>
    <row r="19">
      <c r="B19" t="inlineStr">
        <is>
          <t>Backsplash</t>
        </is>
      </c>
      <c r="C19" s="9" t="inlineStr">
        <is>
          <t>Yes</t>
        </is>
      </c>
    </row>
    <row r="20">
      <c r="B20" t="inlineStr">
        <is>
          <t>Undershelf</t>
        </is>
      </c>
      <c r="C20" s="9" t="inlineStr">
        <is>
          <t>Yes</t>
        </is>
      </c>
    </row>
    <row r="21">
      <c r="B21" t="inlineStr">
        <is>
          <t>Casters</t>
        </is>
      </c>
      <c r="C21" s="9" t="inlineStr">
        <is>
          <t>No</t>
        </is>
      </c>
    </row>
    <row r="22">
      <c r="B22" t="inlineStr">
        <is>
          <t>Drawers</t>
        </is>
      </c>
      <c r="C22" s="10" t="n">
        <v>1</v>
      </c>
    </row>
    <row r="23">
      <c r="B23" t="inlineStr">
        <is>
          <t>Quantity</t>
        </is>
      </c>
      <c r="C23" s="10" t="n">
        <v>4</v>
      </c>
    </row>
    <row r="24">
      <c r="B24" t="inlineStr">
        <is>
          <t>Discount</t>
        </is>
      </c>
      <c r="C24" s="11" t="n">
        <v>0.05</v>
      </c>
    </row>
    <row r="25">
      <c r="B25" t="inlineStr">
        <is>
          <t>Freight</t>
        </is>
      </c>
      <c r="C25" s="12" t="n">
        <v>180</v>
      </c>
    </row>
    <row r="27">
      <c r="B27" s="7" t="inlineStr">
        <is>
          <t>Status</t>
        </is>
      </c>
      <c r="C27" s="7">
        <f>QuoteStatus</f>
        <v/>
      </c>
    </row>
    <row r="29">
      <c r="B29" s="13" t="inlineStr">
        <is>
          <t>Item</t>
        </is>
      </c>
      <c r="C29" s="13" t="inlineStr">
        <is>
          <t>Description</t>
        </is>
      </c>
      <c r="D29" s="13" t="inlineStr">
        <is>
          <t>Qty</t>
        </is>
      </c>
      <c r="E29" s="13" t="inlineStr">
        <is>
          <t>Unit price</t>
        </is>
      </c>
      <c r="F29" s="13" t="inlineStr">
        <is>
          <t>Amount</t>
        </is>
      </c>
    </row>
    <row r="30" ht="46" customHeight="1">
      <c r="B30" s="14" t="n">
        <v>1</v>
      </c>
      <c r="C30" s="15">
        <f>Description</f>
        <v/>
      </c>
      <c r="D30" s="14">
        <f>Qty</f>
        <v/>
      </c>
      <c r="E30" s="16">
        <f>UnitPrice</f>
        <v/>
      </c>
      <c r="F30" s="16">
        <f>D30*E30</f>
        <v/>
      </c>
    </row>
    <row r="31">
      <c r="B31" s="14" t="n">
        <v>2</v>
      </c>
      <c r="C31" s="14" t="inlineStr">
        <is>
          <t>Freight</t>
        </is>
      </c>
      <c r="D31" s="14" t="n"/>
      <c r="E31" s="14" t="n"/>
      <c r="F31" s="16">
        <f>Freight</f>
        <v/>
      </c>
    </row>
    <row r="33">
      <c r="E33" s="17" t="inlineStr">
        <is>
          <t>Subtotal</t>
        </is>
      </c>
      <c r="F33" s="18">
        <f>SUM(F30:F31)</f>
        <v/>
      </c>
    </row>
    <row r="34">
      <c r="E34" s="17" t="inlineStr">
        <is>
          <t>Tax</t>
        </is>
      </c>
      <c r="F34" s="18">
        <f>F33*TaxPct</f>
        <v/>
      </c>
    </row>
    <row r="35">
      <c r="E35" s="19" t="inlineStr">
        <is>
          <t>Total</t>
        </is>
      </c>
      <c r="F35" s="20">
        <f>F33+F34</f>
        <v/>
      </c>
    </row>
    <row r="37">
      <c r="B37" s="7" t="inlineStr">
        <is>
          <t>Lead time</t>
        </is>
      </c>
      <c r="C37">
        <f>"Ships in "&amp;LeadDays&amp;" business days after approval"</f>
        <v/>
      </c>
    </row>
    <row r="38">
      <c r="B38" s="7" t="inlineStr">
        <is>
          <t>Payment terms</t>
        </is>
      </c>
      <c r="C38">
        <f>PayTerms</f>
        <v/>
      </c>
    </row>
    <row r="39">
      <c r="B39" s="7" t="inlineStr">
        <is>
          <t>Valid until</t>
        </is>
      </c>
      <c r="C39" s="6">
        <f>QuoteDate+ValidDays</f>
        <v/>
      </c>
    </row>
    <row r="40">
      <c r="B40" s="7" t="inlineStr">
        <is>
          <t>Notes</t>
        </is>
      </c>
      <c r="C40" t="inlineStr">
        <is>
          <t>Prices exclude installation. Drawings on request.</t>
        </is>
      </c>
    </row>
    <row r="42">
      <c r="B42" s="3" t="inlineStr">
        <is>
          <t>Accepted by (name, signature, date)</t>
        </is>
      </c>
    </row>
    <row r="43">
      <c r="C43" s="14" t="n"/>
      <c r="D43" s="14" t="n"/>
      <c r="E43" s="14" t="n"/>
      <c r="F43" s="14" t="n"/>
    </row>
    <row r="45">
      <c r="B45" s="21" t="inlineStr">
        <is>
          <t>Template: thriveai.com/excel-quote-template</t>
        </is>
      </c>
    </row>
  </sheetData>
  <mergeCells count="1">
    <mergeCell ref="C27:F27"/>
  </mergeCells>
  <conditionalFormatting sqref="C27">
    <cfRule type="expression" priority="1" dxfId="0">
      <formula>LEFT($C$27,5)="Ready"</formula>
    </cfRule>
    <cfRule type="expression" priority="2" dxfId="1">
      <formula>LEFT($C$27,3)="Fix"</formula>
    </cfRule>
    <cfRule type="expression" priority="3" dxfId="2">
      <formula>LEFT($C$27,5)="Needs"</formula>
    </cfRule>
  </conditionalFormatting>
  <dataValidations count="11">
    <dataValidation sqref="C14" showDropDown="0" showInputMessage="0" showErrorMessage="0" allowBlank="0" error="Pick a value from the list." type="list">
      <formula1>"Stainless work table"</formula1>
    </dataValidation>
    <dataValidation sqref="C17" showDropDown="0" showInputMessage="0" showErrorMessage="0" allowBlank="0" error="Pick a value from the list." type="list">
      <formula1>"304,316"</formula1>
    </dataValidation>
    <dataValidation sqref="C18" showDropDown="0" showInputMessage="0" showErrorMessage="0" allowBlank="0" error="Pick a value from the list." type="list">
      <formula1>"14,16"</formula1>
    </dataValidation>
    <dataValidation sqref="C19" showDropDown="0" showInputMessage="0" showErrorMessage="0" allowBlank="0" error="Pick a value from the list." type="list">
      <formula1>"Yes,No"</formula1>
    </dataValidation>
    <dataValidation sqref="C20" showDropDown="0" showInputMessage="0" showErrorMessage="0" allowBlank="0" error="Pick a value from the list." type="list">
      <formula1>"Yes,No"</formula1>
    </dataValidation>
    <dataValidation sqref="C21" showDropDown="0" showInputMessage="0" showErrorMessage="0" allowBlank="0" error="Pick a value from the list." type="list">
      <formula1>"Yes,No"</formula1>
    </dataValidation>
    <dataValidation sqref="C22" showDropDown="0" showInputMessage="0" showErrorMessage="0" allowBlank="0" error="Pick a value from the list." type="list">
      <formula1>"0,1,2,3,4"</formula1>
    </dataValidation>
    <dataValidation sqref="C15" showDropDown="0" showInputMessage="0" showErrorMessage="0" allowBlank="0" error="Enter a whole number from 1 to 240." type="whole" operator="between">
      <formula1>1</formula1>
      <formula2>240</formula2>
    </dataValidation>
    <dataValidation sqref="C16" showDropDown="0" showInputMessage="0" showErrorMessage="0" allowBlank="0" error="Enter a whole number from 1 to 96." type="whole" operator="between">
      <formula1>1</formula1>
      <formula2>96</formula2>
    </dataValidation>
    <dataValidation sqref="C23" showDropDown="0" showInputMessage="0" showErrorMessage="0" allowBlank="0" error="Enter a whole number from 1 to 9999." type="whole" operator="between">
      <formula1>1</formula1>
      <formula2>9999</formula2>
    </dataValidation>
    <dataValidation sqref="C24" showDropDown="0" showInputMessage="0" showErrorMessage="0" allowBlank="0" error="Enter a discount from 0% to 50%." type="decimal" operator="between">
      <formula1>0</formula1>
      <formula2>0.5</formula2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B1" s="1" t="inlineStr">
        <is>
          <t>Excel quote template for a configured product</t>
        </is>
      </c>
    </row>
    <row r="2">
      <c r="B2" s="22" t="inlineStr">
        <is>
          <t>Free from ThriveAI (thriveai.com/excel-quote-template). Use it, change it, share it.</t>
        </is>
      </c>
    </row>
    <row r="3">
      <c r="B3" t="inlineStr"/>
    </row>
    <row r="4">
      <c r="B4" s="23" t="inlineStr">
        <is>
          <t>What it does</t>
        </is>
      </c>
    </row>
    <row r="5">
      <c r="B5" t="inlineStr">
        <is>
          <t>Pick options on the Quote sheet. The workbook finds each cost in your price book (Options),</t>
        </is>
      </c>
    </row>
    <row r="6">
      <c r="B6" t="inlineStr">
        <is>
          <t>checks your rules (Rules), rolls up cost and price (Costing), and prints a one-page quote.</t>
        </is>
      </c>
    </row>
    <row r="7">
      <c r="B7" t="inlineStr"/>
    </row>
    <row r="8">
      <c r="B8" s="23" t="inlineStr">
        <is>
          <t>Quote a job in five steps</t>
        </is>
      </c>
    </row>
    <row r="9">
      <c r="B9" t="inlineStr">
        <is>
          <t>1. Fill in your company once on Settings: name, labor rate, overhead, target margin, terms.</t>
        </is>
      </c>
    </row>
    <row r="10">
      <c r="B10" t="inlineStr">
        <is>
          <t>2. On Quote, type the customer and pick the options in the yellow cells.</t>
        </is>
      </c>
    </row>
    <row r="11">
      <c r="B11" t="inlineStr">
        <is>
          <t>3. Read the Status line. Fix any rule it names, or get the approval it asks for.</t>
        </is>
      </c>
    </row>
    <row r="12">
      <c r="B12" t="inlineStr">
        <is>
          <t>4. Check Costing for the margin, then set a discount if you need one.</t>
        </is>
      </c>
    </row>
    <row r="13">
      <c r="B13" t="inlineStr">
        <is>
          <t>5. Print the Quote sheet to PDF (it fits one page wide) and send it.</t>
        </is>
      </c>
    </row>
    <row r="14">
      <c r="B14" t="inlineStr"/>
    </row>
    <row r="15">
      <c r="B15" s="23" t="inlineStr">
        <is>
          <t>Make it yours</t>
        </is>
      </c>
    </row>
    <row r="16">
      <c r="B16" t="inlineStr">
        <is>
          <t>Options: replace the sample rows with your own parts, keeping one Code per row.</t>
        </is>
      </c>
    </row>
    <row r="17">
      <c r="B17" t="inlineStr">
        <is>
          <t>Costing: list the components of your product; each row looks up its Code with INDEX and MATCH.</t>
        </is>
      </c>
    </row>
    <row r="18">
      <c r="B18" t="inlineStr">
        <is>
          <t>Rules: write each rule as one TRUE or FALSE formula, then say what to tell the estimator.</t>
        </is>
      </c>
    </row>
    <row r="19">
      <c r="B19" t="inlineStr">
        <is>
          <t>Named ranges (Formulas &gt; Name Manager) keep the formulas readable: =Len*Wid/144, =LaborRate.</t>
        </is>
      </c>
    </row>
    <row r="20">
      <c r="B20" t="inlineStr"/>
    </row>
    <row r="21">
      <c r="B21" s="23" t="inlineStr">
        <is>
          <t>Signs it has outgrown Excel</t>
        </is>
      </c>
    </row>
    <row r="22">
      <c r="B22" t="inlineStr">
        <is>
          <t>Hundreds of lookups that only one person understands.</t>
        </is>
      </c>
    </row>
    <row r="23">
      <c r="B23" t="inlineStr">
        <is>
          <t>Copies of the workbook on several desktops, each with different prices.</t>
        </is>
      </c>
    </row>
    <row r="24">
      <c r="B24" t="inlineStr">
        <is>
          <t>Quotes typed again into the ERP or CRM after they are sent.</t>
        </is>
      </c>
    </row>
    <row r="25">
      <c r="B25" t="inlineStr">
        <is>
          <t>Rules that live in someone's head instead of in the sheet.</t>
        </is>
      </c>
    </row>
    <row r="26">
      <c r="B26" t="inlineStr">
        <is>
          <t>A product range that grows faster than anyone can update the sheets.</t>
        </is>
      </c>
    </row>
    <row r="27">
      <c r="B27" t="inlineStr"/>
    </row>
    <row r="28">
      <c r="B28" t="inlineStr">
        <is>
          <t>When that happens, the same rules can run as a web app: thriveai.com/offers/ai-cpq</t>
        </is>
      </c>
    </row>
    <row r="29">
      <c r="B29" t="inlineStr">
        <is>
          <t>Map your own workbook for free first: thriveai.com/excel-builder-map</t>
        </is>
      </c>
    </row>
    <row r="30">
      <c r="B30" t="inlineStr"/>
    </row>
    <row r="31">
      <c r="B31" s="22" t="inlineStr">
        <is>
          <t>The sample costs are made up. Provided as is, with no warranty.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14" customWidth="1" min="3" max="3"/>
    <col width="8" customWidth="1" min="4" max="4"/>
    <col width="12" customWidth="1" min="5" max="5"/>
    <col width="12" customWidth="1" min="6" max="6"/>
    <col width="13" customWidth="1" min="7" max="7"/>
    <col width="12" customWidth="1" min="8" max="8"/>
    <col width="11" customWidth="1" min="9" max="9"/>
  </cols>
  <sheetData>
    <row r="1">
      <c r="A1" s="24" t="inlineStr">
        <is>
          <t>Costing: what one unit costs, and the price it sells at</t>
        </is>
      </c>
    </row>
    <row r="2">
      <c r="A2" s="25" t="inlineStr">
        <is>
          <t>Internal. Each row finds its cost in Options by Code. Do not send this sheet to a customer.</t>
        </is>
      </c>
    </row>
    <row r="4">
      <c r="A4" s="13" t="inlineStr">
        <is>
          <t>Component</t>
        </is>
      </c>
      <c r="B4" s="13" t="inlineStr">
        <is>
          <t>Code</t>
        </is>
      </c>
      <c r="C4" s="13" t="inlineStr">
        <is>
          <t>Qty per unit</t>
        </is>
      </c>
      <c r="D4" s="13" t="inlineStr">
        <is>
          <t>Unit</t>
        </is>
      </c>
      <c r="E4" s="13" t="inlineStr">
        <is>
          <t>Unit cost</t>
        </is>
      </c>
      <c r="F4" s="13" t="inlineStr">
        <is>
          <t>Material</t>
        </is>
      </c>
      <c r="G4" s="13" t="inlineStr">
        <is>
          <t>Labor hours</t>
        </is>
      </c>
      <c r="H4" s="13" t="inlineStr">
        <is>
          <t>Labor</t>
        </is>
      </c>
      <c r="I4" s="13" t="inlineStr">
        <is>
          <t>Lead days</t>
        </is>
      </c>
    </row>
    <row r="5">
      <c r="A5" s="26" t="inlineStr">
        <is>
          <t>Base frame</t>
        </is>
      </c>
      <c r="B5" s="26">
        <f>"WT-BASE"</f>
        <v/>
      </c>
      <c r="C5" s="27">
        <f>1</f>
        <v/>
      </c>
      <c r="D5" s="26">
        <f>IFERROR(INDEX(Options!$D$5:$D$200,MATCH(B5,OptCode,0)),"?")</f>
        <v/>
      </c>
      <c r="E5" s="28">
        <f>IFERROR(INDEX(OptCost,MATCH(B5,OptCode,0)),0)</f>
        <v/>
      </c>
      <c r="F5" s="28">
        <f>C5*E5</f>
        <v/>
      </c>
      <c r="G5" s="27">
        <f>C5*IFERROR(INDEX(OptHours,MATCH(B5,OptCode,0)),0)</f>
        <v/>
      </c>
      <c r="H5" s="28">
        <f>G5*LaborRate</f>
        <v/>
      </c>
      <c r="I5" s="26">
        <f>IF(C5&gt;0,IFERROR(INDEX(OptLead,MATCH(B5,OptCode,0)),0),0)</f>
        <v/>
      </c>
    </row>
    <row r="6">
      <c r="A6" s="26" t="inlineStr">
        <is>
          <t>Top</t>
        </is>
      </c>
      <c r="B6" s="26">
        <f>"WT-TOP-"&amp;Mat&amp;"-"&amp;Gauge</f>
        <v/>
      </c>
      <c r="C6" s="27">
        <f>Len*Wid/144</f>
        <v/>
      </c>
      <c r="D6" s="26">
        <f>IFERROR(INDEX(Options!$D$5:$D$200,MATCH(B6,OptCode,0)),"?")</f>
        <v/>
      </c>
      <c r="E6" s="28">
        <f>IFERROR(INDEX(OptCost,MATCH(B6,OptCode,0)),0)</f>
        <v/>
      </c>
      <c r="F6" s="28">
        <f>C6*E6</f>
        <v/>
      </c>
      <c r="G6" s="27">
        <f>C6*IFERROR(INDEX(OptHours,MATCH(B6,OptCode,0)),0)</f>
        <v/>
      </c>
      <c r="H6" s="28">
        <f>G6*LaborRate</f>
        <v/>
      </c>
      <c r="I6" s="26">
        <f>IF(C6&gt;0,IFERROR(INDEX(OptLead,MATCH(B6,OptCode,0)),0),0)</f>
        <v/>
      </c>
    </row>
    <row r="7">
      <c r="A7" s="26" t="inlineStr">
        <is>
          <t>Backsplash</t>
        </is>
      </c>
      <c r="B7" s="26">
        <f>"WT-BS4"</f>
        <v/>
      </c>
      <c r="C7" s="27">
        <f>IF(Backsplash="Yes",Len/12,0)</f>
        <v/>
      </c>
      <c r="D7" s="26">
        <f>IFERROR(INDEX(Options!$D$5:$D$200,MATCH(B7,OptCode,0)),"?")</f>
        <v/>
      </c>
      <c r="E7" s="28">
        <f>IFERROR(INDEX(OptCost,MATCH(B7,OptCode,0)),0)</f>
        <v/>
      </c>
      <c r="F7" s="28">
        <f>C7*E7</f>
        <v/>
      </c>
      <c r="G7" s="27">
        <f>C7*IFERROR(INDEX(OptHours,MATCH(B7,OptCode,0)),0)</f>
        <v/>
      </c>
      <c r="H7" s="28">
        <f>G7*LaborRate</f>
        <v/>
      </c>
      <c r="I7" s="26">
        <f>IF(C7&gt;0,IFERROR(INDEX(OptLead,MATCH(B7,OptCode,0)),0),0)</f>
        <v/>
      </c>
    </row>
    <row r="8">
      <c r="A8" s="26" t="inlineStr">
        <is>
          <t>Undershelf</t>
        </is>
      </c>
      <c r="B8" s="26">
        <f>"WT-SHELF-"&amp;Mat</f>
        <v/>
      </c>
      <c r="C8" s="27">
        <f>IF(Shelf="Yes",(Len-4)*(Wid-4)/144,0)</f>
        <v/>
      </c>
      <c r="D8" s="26">
        <f>IFERROR(INDEX(Options!$D$5:$D$200,MATCH(B8,OptCode,0)),"?")</f>
        <v/>
      </c>
      <c r="E8" s="28">
        <f>IFERROR(INDEX(OptCost,MATCH(B8,OptCode,0)),0)</f>
        <v/>
      </c>
      <c r="F8" s="28">
        <f>C8*E8</f>
        <v/>
      </c>
      <c r="G8" s="27">
        <f>C8*IFERROR(INDEX(OptHours,MATCH(B8,OptCode,0)),0)</f>
        <v/>
      </c>
      <c r="H8" s="28">
        <f>G8*LaborRate</f>
        <v/>
      </c>
      <c r="I8" s="26">
        <f>IF(C8&gt;0,IFERROR(INDEX(OptLead,MATCH(B8,OptCode,0)),0),0)</f>
        <v/>
      </c>
    </row>
    <row r="9">
      <c r="A9" s="26" t="inlineStr">
        <is>
          <t>Casters</t>
        </is>
      </c>
      <c r="B9" s="26">
        <f>"WT-CASTER"</f>
        <v/>
      </c>
      <c r="C9" s="27">
        <f>IF(Casters="Yes",1,0)</f>
        <v/>
      </c>
      <c r="D9" s="26">
        <f>IFERROR(INDEX(Options!$D$5:$D$200,MATCH(B9,OptCode,0)),"?")</f>
        <v/>
      </c>
      <c r="E9" s="28">
        <f>IFERROR(INDEX(OptCost,MATCH(B9,OptCode,0)),0)</f>
        <v/>
      </c>
      <c r="F9" s="28">
        <f>C9*E9</f>
        <v/>
      </c>
      <c r="G9" s="27">
        <f>C9*IFERROR(INDEX(OptHours,MATCH(B9,OptCode,0)),0)</f>
        <v/>
      </c>
      <c r="H9" s="28">
        <f>G9*LaborRate</f>
        <v/>
      </c>
      <c r="I9" s="26">
        <f>IF(C9&gt;0,IFERROR(INDEX(OptLead,MATCH(B9,OptCode,0)),0),0)</f>
        <v/>
      </c>
    </row>
    <row r="10">
      <c r="A10" s="26" t="inlineStr">
        <is>
          <t>Feet (when no casters)</t>
        </is>
      </c>
      <c r="B10" s="26">
        <f>"WT-FEET"</f>
        <v/>
      </c>
      <c r="C10" s="27">
        <f>IF(Casters="Yes",0,1)</f>
        <v/>
      </c>
      <c r="D10" s="26">
        <f>IFERROR(INDEX(Options!$D$5:$D$200,MATCH(B10,OptCode,0)),"?")</f>
        <v/>
      </c>
      <c r="E10" s="28">
        <f>IFERROR(INDEX(OptCost,MATCH(B10,OptCode,0)),0)</f>
        <v/>
      </c>
      <c r="F10" s="28">
        <f>C10*E10</f>
        <v/>
      </c>
      <c r="G10" s="27">
        <f>C10*IFERROR(INDEX(OptHours,MATCH(B10,OptCode,0)),0)</f>
        <v/>
      </c>
      <c r="H10" s="28">
        <f>G10*LaborRate</f>
        <v/>
      </c>
      <c r="I10" s="26">
        <f>IF(C10&gt;0,IFERROR(INDEX(OptLead,MATCH(B10,OptCode,0)),0),0)</f>
        <v/>
      </c>
    </row>
    <row r="11">
      <c r="A11" s="26" t="inlineStr">
        <is>
          <t>Drawers</t>
        </is>
      </c>
      <c r="B11" s="26">
        <f>"WT-DRAWER"</f>
        <v/>
      </c>
      <c r="C11" s="27">
        <f>Drawers</f>
        <v/>
      </c>
      <c r="D11" s="26">
        <f>IFERROR(INDEX(Options!$D$5:$D$200,MATCH(B11,OptCode,0)),"?")</f>
        <v/>
      </c>
      <c r="E11" s="28">
        <f>IFERROR(INDEX(OptCost,MATCH(B11,OptCode,0)),0)</f>
        <v/>
      </c>
      <c r="F11" s="28">
        <f>C11*E11</f>
        <v/>
      </c>
      <c r="G11" s="27">
        <f>C11*IFERROR(INDEX(OptHours,MATCH(B11,OptCode,0)),0)</f>
        <v/>
      </c>
      <c r="H11" s="28">
        <f>G11*LaborRate</f>
        <v/>
      </c>
      <c r="I11" s="26">
        <f>IF(C11&gt;0,IFERROR(INDEX(OptLead,MATCH(B11,OptCode,0)),0),0)</f>
        <v/>
      </c>
    </row>
    <row r="13">
      <c r="A13" t="inlineStr">
        <is>
          <t>Material</t>
        </is>
      </c>
      <c r="B13" s="28">
        <f>SUM(F5:F11)</f>
        <v/>
      </c>
    </row>
    <row r="14">
      <c r="A14" t="inlineStr">
        <is>
          <t>Labor</t>
        </is>
      </c>
      <c r="B14" s="28">
        <f>SUM(H5:H11)</f>
        <v/>
      </c>
    </row>
    <row r="15">
      <c r="A15" t="inlineStr">
        <is>
          <t>Direct cost</t>
        </is>
      </c>
      <c r="B15" s="28">
        <f>B13+B14</f>
        <v/>
      </c>
    </row>
    <row r="16">
      <c r="A16" t="inlineStr">
        <is>
          <t>Overhead</t>
        </is>
      </c>
      <c r="B16" s="28">
        <f>B15*OverheadPct</f>
        <v/>
      </c>
    </row>
    <row r="17">
      <c r="A17" s="7" t="inlineStr">
        <is>
          <t>Cost per unit</t>
        </is>
      </c>
      <c r="B17" s="29">
        <f>B15+B16</f>
        <v/>
      </c>
      <c r="C17" s="30" t="inlineStr">
        <is>
          <t>UnitCost</t>
        </is>
      </c>
    </row>
    <row r="18">
      <c r="A18" t="inlineStr">
        <is>
          <t>List price per unit (target margin, rounded up to $5)</t>
        </is>
      </c>
      <c r="B18" s="28">
        <f>CEILING(UnitCost/(1-TargetMargin),5)</f>
        <v/>
      </c>
      <c r="C18" s="30" t="inlineStr">
        <is>
          <t>ListPrice</t>
        </is>
      </c>
    </row>
    <row r="19">
      <c r="A19" t="inlineStr">
        <is>
          <t>Discount</t>
        </is>
      </c>
      <c r="B19" s="31">
        <f>Disc</f>
        <v/>
      </c>
    </row>
    <row r="20">
      <c r="A20" s="7" t="inlineStr">
        <is>
          <t>Unit price after discount</t>
        </is>
      </c>
      <c r="B20" s="29">
        <f>ROUND(ListPrice*(1-Disc),2)</f>
        <v/>
      </c>
      <c r="C20" s="30" t="inlineStr">
        <is>
          <t>UnitPrice</t>
        </is>
      </c>
    </row>
    <row r="21">
      <c r="A21" t="inlineStr">
        <is>
          <t>Margin after discount</t>
        </is>
      </c>
      <c r="B21" s="31">
        <f>IF(UnitPrice&gt;0,(UnitPrice-UnitCost)/UnitPrice,0)</f>
        <v/>
      </c>
      <c r="C21" s="30" t="inlineStr">
        <is>
          <t>MarginAfter</t>
        </is>
      </c>
    </row>
    <row r="22">
      <c r="A22" t="inlineStr">
        <is>
          <t>Lead time, business days</t>
        </is>
      </c>
      <c r="B22" s="32">
        <f>LeadBase+MAX(I5:I11)</f>
        <v/>
      </c>
      <c r="C22" s="30" t="inlineStr">
        <is>
          <t>LeadDays</t>
        </is>
      </c>
    </row>
    <row r="24">
      <c r="A24" s="7" t="inlineStr">
        <is>
          <t>Quote description</t>
        </is>
      </c>
      <c r="B24">
        <f>"Stainless work table, "&amp;Len&amp;" x "&amp;Wid&amp;" in, "&amp;Mat&amp;" stainless, "&amp;Gauge&amp;" ga top"&amp;IF(Backsplash="Yes",", 4 in backsplash","")&amp;IF(Shelf="Yes",", undershelf","")&amp;IF(Casters="Yes",", locking casters",", adjustable feet")&amp;IF(Drawers&gt;0,", "&amp;Drawers&amp;IF(Drawers=1," drawer"," drawers"),"")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30" customWidth="1" min="3" max="3"/>
    <col width="11" customWidth="1" min="4" max="4"/>
    <col width="38" customWidth="1" min="5" max="5"/>
    <col width="11" customWidth="1" min="6" max="6"/>
  </cols>
  <sheetData>
    <row r="1">
      <c r="A1" s="24" t="inlineStr">
        <is>
          <t>Rules: what a quote must respect</t>
        </is>
      </c>
    </row>
    <row r="2">
      <c r="A2" s="25" t="inlineStr">
        <is>
          <t>Each rule is one formula that is TRUE when the configuration is fine. ERROR blocks the quote; APPROVAL lets it through with a flag.</t>
        </is>
      </c>
    </row>
    <row r="4">
      <c r="A4" s="13" t="inlineStr">
        <is>
          <t>Rule</t>
        </is>
      </c>
      <c r="B4" s="13" t="inlineStr">
        <is>
          <t>Why it exists</t>
        </is>
      </c>
      <c r="C4" s="13" t="inlineStr">
        <is>
          <t>Check</t>
        </is>
      </c>
      <c r="D4" s="13" t="inlineStr">
        <is>
          <t>Level</t>
        </is>
      </c>
      <c r="E4" s="13" t="inlineStr">
        <is>
          <t>Message when it fails</t>
        </is>
      </c>
      <c r="F4" s="13" t="inlineStr">
        <is>
          <t>Result</t>
        </is>
      </c>
    </row>
    <row r="5">
      <c r="A5" s="33" t="inlineStr">
        <is>
          <t>Length 24 to 144 in</t>
        </is>
      </c>
      <c r="B5" s="33" t="inlineStr">
        <is>
          <t>The frame jigs only go that long.</t>
        </is>
      </c>
      <c r="C5" s="33">
        <f>AND(Len&gt;=24,Len&lt;=144)</f>
        <v/>
      </c>
      <c r="D5" s="33" t="inlineStr">
        <is>
          <t>ERROR</t>
        </is>
      </c>
      <c r="E5" s="33" t="inlineStr">
        <is>
          <t>Length must be 24 to 144 in.</t>
        </is>
      </c>
      <c r="F5" s="26">
        <f>IF(C5,"OK",D5)</f>
        <v/>
      </c>
    </row>
    <row r="6">
      <c r="A6" s="33" t="inlineStr">
        <is>
          <t>Width 24 to 48 in</t>
        </is>
      </c>
      <c r="B6" s="33" t="inlineStr">
        <is>
          <t>Wider tops need a center rail, quoted separately.</t>
        </is>
      </c>
      <c r="C6" s="33">
        <f>AND(Wid&gt;=24,Wid&lt;=48)</f>
        <v/>
      </c>
      <c r="D6" s="33" t="inlineStr">
        <is>
          <t>ERROR</t>
        </is>
      </c>
      <c r="E6" s="33" t="inlineStr">
        <is>
          <t>Width must be 24 to 48 in.</t>
        </is>
      </c>
      <c r="F6" s="26">
        <f>IF(C6,"OK",D6)</f>
        <v/>
      </c>
    </row>
    <row r="7">
      <c r="A7" s="33" t="inlineStr">
        <is>
          <t>16 ga top up to 96 in</t>
        </is>
      </c>
      <c r="B7" s="33" t="inlineStr">
        <is>
          <t>A thinner top sags over a long span.</t>
        </is>
      </c>
      <c r="C7" s="33">
        <f>OR(Gauge&amp;""="14",Len&lt;=96)</f>
        <v/>
      </c>
      <c r="D7" s="33" t="inlineStr">
        <is>
          <t>ERROR</t>
        </is>
      </c>
      <c r="E7" s="33" t="inlineStr">
        <is>
          <t>Tables over 96 in need a 14 ga top.</t>
        </is>
      </c>
      <c r="F7" s="26">
        <f>IF(C7,"OK",D7)</f>
        <v/>
      </c>
    </row>
    <row r="8">
      <c r="A8" s="33" t="inlineStr">
        <is>
          <t>Casters up to 96 in</t>
        </is>
      </c>
      <c r="B8" s="33" t="inlineStr">
        <is>
          <t>Long tables on casters rack when pushed.</t>
        </is>
      </c>
      <c r="C8" s="33">
        <f>OR(Casters="No",Len&lt;=96)</f>
        <v/>
      </c>
      <c r="D8" s="33" t="inlineStr">
        <is>
          <t>ERROR</t>
        </is>
      </c>
      <c r="E8" s="33" t="inlineStr">
        <is>
          <t>Casters are offered up to 96 in long.</t>
        </is>
      </c>
      <c r="F8" s="26">
        <f>IF(C8,"OK",D8)</f>
        <v/>
      </c>
    </row>
    <row r="9">
      <c r="A9" s="33" t="inlineStr">
        <is>
          <t>One drawer per 36 in</t>
        </is>
      </c>
      <c r="B9" s="33" t="inlineStr">
        <is>
          <t>Each drawer needs its own bay between legs.</t>
        </is>
      </c>
      <c r="C9" s="33">
        <f>Drawers&lt;=INT(Len/36)</f>
        <v/>
      </c>
      <c r="D9" s="33" t="inlineStr">
        <is>
          <t>ERROR</t>
        </is>
      </c>
      <c r="E9" s="33" t="inlineStr">
        <is>
          <t>Too many drawers for this length.</t>
        </is>
      </c>
      <c r="F9" s="26">
        <f>IF(C9,"OK",D9)</f>
        <v/>
      </c>
    </row>
    <row r="10">
      <c r="A10" s="33" t="inlineStr">
        <is>
          <t>Quantity at least 1</t>
        </is>
      </c>
      <c r="B10" s="33" t="inlineStr">
        <is>
          <t>A quote needs something to sell.</t>
        </is>
      </c>
      <c r="C10" s="33">
        <f>Qty&gt;=1</f>
        <v/>
      </c>
      <c r="D10" s="33" t="inlineStr">
        <is>
          <t>ERROR</t>
        </is>
      </c>
      <c r="E10" s="33" t="inlineStr">
        <is>
          <t>Quantity must be at least 1.</t>
        </is>
      </c>
      <c r="F10" s="26">
        <f>IF(C10,"OK",D10)</f>
        <v/>
      </c>
    </row>
    <row r="11">
      <c r="A11" s="33" t="inlineStr">
        <is>
          <t>Discount within limit</t>
        </is>
      </c>
      <c r="B11" s="33" t="inlineStr">
        <is>
          <t>Larger discounts need a manager.</t>
        </is>
      </c>
      <c r="C11" s="33">
        <f>Disc&lt;=MaxDiscount</f>
        <v/>
      </c>
      <c r="D11" s="33" t="inlineStr">
        <is>
          <t>APPROVAL</t>
        </is>
      </c>
      <c r="E11" s="33" t="inlineStr">
        <is>
          <t>Discount is above the limit.</t>
        </is>
      </c>
      <c r="F11" s="26">
        <f>IF(C11,"OK",D11)</f>
        <v/>
      </c>
    </row>
    <row r="12">
      <c r="A12" s="33" t="inlineStr">
        <is>
          <t>Margin above floor</t>
        </is>
      </c>
      <c r="B12" s="33" t="inlineStr">
        <is>
          <t>Protects the floor set in Settings.</t>
        </is>
      </c>
      <c r="C12" s="33">
        <f>MarginAfter&gt;=MarginFloor</f>
        <v/>
      </c>
      <c r="D12" s="33" t="inlineStr">
        <is>
          <t>APPROVAL</t>
        </is>
      </c>
      <c r="E12" s="33" t="inlineStr">
        <is>
          <t>Margin after discount is under the floor.</t>
        </is>
      </c>
      <c r="F12" s="26">
        <f>IF(C12,"OK",D12)</f>
        <v/>
      </c>
    </row>
    <row r="14">
      <c r="A14" s="7" t="inlineStr">
        <is>
          <t>Quote status</t>
        </is>
      </c>
      <c r="B14">
        <f>IF(COUNTIF(F5:F12,"ERROR")&gt;0,"Fix before sending: "&amp;INDEX(E5:E12,MATCH("ERROR",F5:F12,0)),IF(COUNTIF(F5:F12,"APPROVAL")&gt;0,"Needs approval: "&amp;INDEX(E5:E12,MATCH("APPROVAL",F5:F12,0)),"Ready to send"))</f>
        <v/>
      </c>
    </row>
  </sheetData>
  <conditionalFormatting sqref="F5:F12">
    <cfRule type="expression" priority="1" dxfId="0">
      <formula>F5="OK"</formula>
    </cfRule>
    <cfRule type="expression" priority="2" dxfId="1">
      <formula>F5="ERROR"</formula>
    </cfRule>
    <cfRule type="expression" priority="3" dxfId="2">
      <formula>F5="APPROVAL"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40" customWidth="1" min="2" max="2"/>
    <col width="16" customWidth="1" min="3" max="3"/>
  </cols>
  <sheetData>
    <row r="1">
      <c r="A1" s="24" t="inlineStr">
        <is>
          <t>Settings</t>
        </is>
      </c>
    </row>
    <row r="2">
      <c r="A2" s="25" t="inlineStr">
        <is>
          <t>Change these once. Every sheet reads them by name (for example =LaborRate).</t>
        </is>
      </c>
    </row>
    <row r="4">
      <c r="A4" t="inlineStr">
        <is>
          <t>Company name</t>
        </is>
      </c>
      <c r="B4" s="34" t="inlineStr">
        <is>
          <t>Your Company Inc.</t>
        </is>
      </c>
      <c r="C4" s="30" t="inlineStr">
        <is>
          <t>CompanyName</t>
        </is>
      </c>
    </row>
    <row r="5">
      <c r="A5" t="inlineStr">
        <is>
          <t>Address</t>
        </is>
      </c>
      <c r="B5" s="34" t="inlineStr">
        <is>
          <t>123 Industrial Way, Your City</t>
        </is>
      </c>
      <c r="C5" s="30" t="inlineStr">
        <is>
          <t>CompanyAddress</t>
        </is>
      </c>
    </row>
    <row r="6">
      <c r="A6" t="inlineStr">
        <is>
          <t>Phone and email</t>
        </is>
      </c>
      <c r="B6" s="34" t="inlineStr">
        <is>
          <t>(555) 555-0100 · quotes@yourcompany.com</t>
        </is>
      </c>
      <c r="C6" s="30" t="inlineStr">
        <is>
          <t>CompanyContact</t>
        </is>
      </c>
    </row>
    <row r="7">
      <c r="A7" t="inlineStr">
        <is>
          <t>Shop labor rate, per hour</t>
        </is>
      </c>
      <c r="B7" s="35" t="n">
        <v>68</v>
      </c>
      <c r="C7" s="30" t="inlineStr">
        <is>
          <t>LaborRate</t>
        </is>
      </c>
    </row>
    <row r="8">
      <c r="A8" t="inlineStr">
        <is>
          <t>Overhead, % of direct cost</t>
        </is>
      </c>
      <c r="B8" s="36" t="n">
        <v>0.18</v>
      </c>
      <c r="C8" s="30" t="inlineStr">
        <is>
          <t>OverheadPct</t>
        </is>
      </c>
    </row>
    <row r="9">
      <c r="A9" t="inlineStr">
        <is>
          <t>Target margin, % of price</t>
        </is>
      </c>
      <c r="B9" s="36" t="n">
        <v>0.32</v>
      </c>
      <c r="C9" s="30" t="inlineStr">
        <is>
          <t>TargetMargin</t>
        </is>
      </c>
    </row>
    <row r="10">
      <c r="A10" t="inlineStr">
        <is>
          <t>Margin floor: below this, a quote needs approval</t>
        </is>
      </c>
      <c r="B10" s="36" t="n">
        <v>0.2</v>
      </c>
      <c r="C10" s="30" t="inlineStr">
        <is>
          <t>MarginFloor</t>
        </is>
      </c>
    </row>
    <row r="11">
      <c r="A11" t="inlineStr">
        <is>
          <t>Largest discount without approval</t>
        </is>
      </c>
      <c r="B11" s="36" t="n">
        <v>0.1</v>
      </c>
      <c r="C11" s="30" t="inlineStr">
        <is>
          <t>MaxDiscount</t>
        </is>
      </c>
    </row>
    <row r="12">
      <c r="A12" t="inlineStr">
        <is>
          <t>Sales tax, % (0 if you add it at invoicing)</t>
        </is>
      </c>
      <c r="B12" s="36" t="n">
        <v>0</v>
      </c>
      <c r="C12" s="30" t="inlineStr">
        <is>
          <t>TaxPct</t>
        </is>
      </c>
    </row>
    <row r="13">
      <c r="A13" t="inlineStr">
        <is>
          <t>Quote valid for, days</t>
        </is>
      </c>
      <c r="B13" s="37" t="n">
        <v>30</v>
      </c>
      <c r="C13" s="30" t="inlineStr">
        <is>
          <t>ValidDays</t>
        </is>
      </c>
    </row>
    <row r="14">
      <c r="A14" t="inlineStr">
        <is>
          <t>Base lead time, business days</t>
        </is>
      </c>
      <c r="B14" s="37" t="n">
        <v>10</v>
      </c>
      <c r="C14" s="30" t="inlineStr">
        <is>
          <t>LeadBase</t>
        </is>
      </c>
    </row>
    <row r="15">
      <c r="A15" t="inlineStr">
        <is>
          <t>Payment terms</t>
        </is>
      </c>
      <c r="B15" s="34" t="inlineStr">
        <is>
          <t>Net 30</t>
        </is>
      </c>
      <c r="C15" s="30" t="inlineStr">
        <is>
          <t>PayTerms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1" customWidth="1" min="3" max="3"/>
    <col width="8" customWidth="1" min="4" max="4"/>
    <col width="12" customWidth="1" min="5" max="5"/>
    <col width="20" customWidth="1" min="6" max="6"/>
    <col width="24" customWidth="1" min="7" max="7"/>
  </cols>
  <sheetData>
    <row r="1">
      <c r="A1" s="24" t="inlineStr">
        <is>
          <t>Options: the price book</t>
        </is>
      </c>
    </row>
    <row r="2">
      <c r="A2" s="25" t="inlineStr">
        <is>
          <t>Sample costs for a stainless work table. Replace them with your own. A quote finds each row by its Code.</t>
        </is>
      </c>
    </row>
    <row r="4">
      <c r="A4" s="13" t="inlineStr">
        <is>
          <t>Code</t>
        </is>
      </c>
      <c r="B4" s="13" t="inlineStr">
        <is>
          <t>Description</t>
        </is>
      </c>
      <c r="C4" s="13" t="inlineStr">
        <is>
          <t>Category</t>
        </is>
      </c>
      <c r="D4" s="13" t="inlineStr">
        <is>
          <t>Unit</t>
        </is>
      </c>
      <c r="E4" s="13" t="inlineStr">
        <is>
          <t>Unit cost</t>
        </is>
      </c>
      <c r="F4" s="13" t="inlineStr">
        <is>
          <t>Labor hours per unit</t>
        </is>
      </c>
      <c r="G4" s="13" t="inlineStr">
        <is>
          <t>Lead time, business days</t>
        </is>
      </c>
    </row>
    <row r="5">
      <c r="A5" s="26" t="inlineStr">
        <is>
          <t>WT-BASE</t>
        </is>
      </c>
      <c r="B5" s="26" t="inlineStr">
        <is>
          <t>Welded base frame, legs and crossbars</t>
        </is>
      </c>
      <c r="C5" s="26" t="inlineStr">
        <is>
          <t>Frame</t>
        </is>
      </c>
      <c r="D5" s="26" t="inlineStr">
        <is>
          <t>table</t>
        </is>
      </c>
      <c r="E5" s="35" t="n">
        <v>165</v>
      </c>
      <c r="F5" s="34" t="n">
        <v>1.5</v>
      </c>
      <c r="G5" s="34" t="n">
        <v>5</v>
      </c>
    </row>
    <row r="6">
      <c r="A6" s="26" t="inlineStr">
        <is>
          <t>WT-TOP-304-14</t>
        </is>
      </c>
      <c r="B6" s="26" t="inlineStr">
        <is>
          <t>Top, 304 stainless, 14 ga</t>
        </is>
      </c>
      <c r="C6" s="26" t="inlineStr">
        <is>
          <t>Top</t>
        </is>
      </c>
      <c r="D6" s="26" t="inlineStr">
        <is>
          <t>sq ft</t>
        </is>
      </c>
      <c r="E6" s="35" t="n">
        <v>15.2</v>
      </c>
      <c r="F6" s="34" t="n">
        <v>0.1</v>
      </c>
      <c r="G6" s="34" t="n">
        <v>3</v>
      </c>
    </row>
    <row r="7">
      <c r="A7" s="26" t="inlineStr">
        <is>
          <t>WT-TOP-304-16</t>
        </is>
      </c>
      <c r="B7" s="26" t="inlineStr">
        <is>
          <t>Top, 304 stainless, 16 ga</t>
        </is>
      </c>
      <c r="C7" s="26" t="inlineStr">
        <is>
          <t>Top</t>
        </is>
      </c>
      <c r="D7" s="26" t="inlineStr">
        <is>
          <t>sq ft</t>
        </is>
      </c>
      <c r="E7" s="35" t="n">
        <v>11.9</v>
      </c>
      <c r="F7" s="34" t="n">
        <v>0.09</v>
      </c>
      <c r="G7" s="34" t="n">
        <v>3</v>
      </c>
    </row>
    <row r="8">
      <c r="A8" s="26" t="inlineStr">
        <is>
          <t>WT-TOP-316-14</t>
        </is>
      </c>
      <c r="B8" s="26" t="inlineStr">
        <is>
          <t>Top, 316 stainless, 14 ga</t>
        </is>
      </c>
      <c r="C8" s="26" t="inlineStr">
        <is>
          <t>Top</t>
        </is>
      </c>
      <c r="D8" s="26" t="inlineStr">
        <is>
          <t>sq ft</t>
        </is>
      </c>
      <c r="E8" s="35" t="n">
        <v>21.4</v>
      </c>
      <c r="F8" s="34" t="n">
        <v>0.1</v>
      </c>
      <c r="G8" s="34" t="n">
        <v>8</v>
      </c>
    </row>
    <row r="9">
      <c r="A9" s="26" t="inlineStr">
        <is>
          <t>WT-TOP-316-16</t>
        </is>
      </c>
      <c r="B9" s="26" t="inlineStr">
        <is>
          <t>Top, 316 stainless, 16 ga</t>
        </is>
      </c>
      <c r="C9" s="26" t="inlineStr">
        <is>
          <t>Top</t>
        </is>
      </c>
      <c r="D9" s="26" t="inlineStr">
        <is>
          <t>sq ft</t>
        </is>
      </c>
      <c r="E9" s="35" t="n">
        <v>16.7</v>
      </c>
      <c r="F9" s="34" t="n">
        <v>0.09</v>
      </c>
      <c r="G9" s="34" t="n">
        <v>8</v>
      </c>
    </row>
    <row r="10">
      <c r="A10" s="26" t="inlineStr">
        <is>
          <t>WT-BS4</t>
        </is>
      </c>
      <c r="B10" s="26" t="inlineStr">
        <is>
          <t>Backsplash, 4 in</t>
        </is>
      </c>
      <c r="C10" s="26" t="inlineStr">
        <is>
          <t>Option</t>
        </is>
      </c>
      <c r="D10" s="26" t="inlineStr">
        <is>
          <t>ft</t>
        </is>
      </c>
      <c r="E10" s="35" t="n">
        <v>9.800000000000001</v>
      </c>
      <c r="F10" s="34" t="n">
        <v>0.12</v>
      </c>
      <c r="G10" s="34" t="n">
        <v>2</v>
      </c>
    </row>
    <row r="11">
      <c r="A11" s="26" t="inlineStr">
        <is>
          <t>WT-SHELF-304</t>
        </is>
      </c>
      <c r="B11" s="26" t="inlineStr">
        <is>
          <t>Undershelf, 304 stainless, 18 ga</t>
        </is>
      </c>
      <c r="C11" s="26" t="inlineStr">
        <is>
          <t>Option</t>
        </is>
      </c>
      <c r="D11" s="26" t="inlineStr">
        <is>
          <t>sq ft</t>
        </is>
      </c>
      <c r="E11" s="35" t="n">
        <v>7.4</v>
      </c>
      <c r="F11" s="34" t="n">
        <v>0.05</v>
      </c>
      <c r="G11" s="34" t="n">
        <v>2</v>
      </c>
    </row>
    <row r="12">
      <c r="A12" s="26" t="inlineStr">
        <is>
          <t>WT-SHELF-316</t>
        </is>
      </c>
      <c r="B12" s="26" t="inlineStr">
        <is>
          <t>Undershelf, 316 stainless, 18 ga</t>
        </is>
      </c>
      <c r="C12" s="26" t="inlineStr">
        <is>
          <t>Option</t>
        </is>
      </c>
      <c r="D12" s="26" t="inlineStr">
        <is>
          <t>sq ft</t>
        </is>
      </c>
      <c r="E12" s="35" t="n">
        <v>10.3</v>
      </c>
      <c r="F12" s="34" t="n">
        <v>0.05</v>
      </c>
      <c r="G12" s="34" t="n">
        <v>6</v>
      </c>
    </row>
    <row r="13">
      <c r="A13" s="26" t="inlineStr">
        <is>
          <t>WT-CASTER</t>
        </is>
      </c>
      <c r="B13" s="26" t="inlineStr">
        <is>
          <t>Locking casters, set of 4</t>
        </is>
      </c>
      <c r="C13" s="26" t="inlineStr">
        <is>
          <t>Option</t>
        </is>
      </c>
      <c r="D13" s="26" t="inlineStr">
        <is>
          <t>set</t>
        </is>
      </c>
      <c r="E13" s="35" t="n">
        <v>92</v>
      </c>
      <c r="F13" s="34" t="n">
        <v>0.4</v>
      </c>
      <c r="G13" s="34" t="n">
        <v>4</v>
      </c>
    </row>
    <row r="14">
      <c r="A14" s="26" t="inlineStr">
        <is>
          <t>WT-FEET</t>
        </is>
      </c>
      <c r="B14" s="26" t="inlineStr">
        <is>
          <t>Adjustable bullet feet, set of 4</t>
        </is>
      </c>
      <c r="C14" s="26" t="inlineStr">
        <is>
          <t>Standard</t>
        </is>
      </c>
      <c r="D14" s="26" t="inlineStr">
        <is>
          <t>set</t>
        </is>
      </c>
      <c r="E14" s="35" t="n">
        <v>24</v>
      </c>
      <c r="F14" s="34" t="n">
        <v>0.2</v>
      </c>
      <c r="G14" s="34" t="n">
        <v>0</v>
      </c>
    </row>
    <row r="15">
      <c r="A15" s="26" t="inlineStr">
        <is>
          <t>WT-DRAWER</t>
        </is>
      </c>
      <c r="B15" s="26" t="inlineStr">
        <is>
          <t>Drawer, 20 x 20 in</t>
        </is>
      </c>
      <c r="C15" s="26" t="inlineStr">
        <is>
          <t>Option</t>
        </is>
      </c>
      <c r="D15" s="26" t="inlineStr">
        <is>
          <t>each</t>
        </is>
      </c>
      <c r="E15" s="35" t="n">
        <v>118</v>
      </c>
      <c r="F15" s="34" t="n">
        <v>1.1</v>
      </c>
      <c r="G15" s="34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2026-10-08T23:16:30Z</dcterms:created>
  <dcterms:modified xsi:type="dcterms:W3CDTF">2026-10-08T23:16:30Z</dcterms:modified>
</cp:coreProperties>
</file>